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P:\Public Folder\site\EWH\"/>
    </mc:Choice>
  </mc:AlternateContent>
  <xr:revisionPtr revIDLastSave="0" documentId="13_ncr:1_{DF11FCAF-F5ED-450C-AC2E-0705B6F8F28C}" xr6:coauthVersionLast="47" xr6:coauthVersionMax="47" xr10:uidLastSave="{00000000-0000-0000-0000-000000000000}"/>
  <bookViews>
    <workbookView xWindow="-108" yWindow="-108" windowWidth="23256" windowHeight="12456" tabRatio="745" xr2:uid="{55031091-03CB-49DE-AF93-EECBE1DB0164}"/>
  </bookViews>
  <sheets>
    <sheet name="tank selection-liter" sheetId="1" r:id="rId1"/>
    <sheet name="Heating element calculation" sheetId="2" r:id="rId2"/>
    <sheet name="Heat loss -insulation thickness" sheetId="3" r:id="rId3"/>
    <sheet name="Energy class" sheetId="4" r:id="rId4"/>
    <sheet name="Tank Wall Thickness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3" i="5" l="1"/>
  <c r="G9" i="4"/>
  <c r="G12" i="4" s="1"/>
  <c r="E22" i="3"/>
  <c r="E21" i="3"/>
  <c r="E14" i="3"/>
  <c r="E15" i="2"/>
  <c r="E25" i="1"/>
  <c r="H11" i="1"/>
  <c r="E18" i="1" s="1"/>
  <c r="E24" i="3" l="1"/>
  <c r="E31" i="3" l="1"/>
  <c r="E34" i="3" l="1"/>
  <c r="E36" i="3" s="1"/>
</calcChain>
</file>

<file path=xl/sharedStrings.xml><?xml version="1.0" encoding="utf-8"?>
<sst xmlns="http://schemas.openxmlformats.org/spreadsheetml/2006/main" count="153" uniqueCount="130">
  <si>
    <t>Vt=Vu * (Tu​−Tc​)​ / (Tt-Tc )</t>
  </si>
  <si>
    <t>Where:</t>
  </si>
  <si>
    <t>Vt = Required storage volume</t>
  </si>
  <si>
    <t>Vu​ = Total mixed hot water demand</t>
  </si>
  <si>
    <t>Tu​ = Desired outlet temperature (≈ 40–45°C)</t>
  </si>
  <si>
    <t>Tc = Cold water temperature</t>
  </si>
  <si>
    <t>Tt​ = Storage temperature (typically 60–75°C)</t>
  </si>
  <si>
    <t>Vt</t>
  </si>
  <si>
    <t>Vu</t>
  </si>
  <si>
    <t>Tu</t>
  </si>
  <si>
    <t>Tc</t>
  </si>
  <si>
    <t>Tt</t>
  </si>
  <si>
    <t>mixed liters</t>
  </si>
  <si>
    <t>Liters</t>
  </si>
  <si>
    <t>Mixed Liters</t>
  </si>
  <si>
    <t>Persons</t>
  </si>
  <si>
    <t>N</t>
  </si>
  <si>
    <t>Ve = Each person use</t>
  </si>
  <si>
    <t>Vu=N*Ve</t>
  </si>
  <si>
    <t>Ve</t>
  </si>
  <si>
    <t xml:space="preserve">Vt = N*40*(40-20)/(70-20) </t>
  </si>
  <si>
    <t>Vt = N *Ve (Tu​−Tc​)​ / (Tt-Tc )</t>
  </si>
  <si>
    <t>Vt = N * 16</t>
  </si>
  <si>
    <t>A ) A simplified engineering estimation:</t>
  </si>
  <si>
    <t xml:space="preserve">B ) If all pramaters is assumed except number of persons - N , simplified equations </t>
  </si>
  <si>
    <t>N = Number of persons</t>
  </si>
  <si>
    <r>
      <t xml:space="preserve">Formula   </t>
    </r>
    <r>
      <rPr>
        <b/>
        <sz val="18"/>
        <color rgb="FF000000"/>
        <rFont val="Arial"/>
        <family val="2"/>
      </rPr>
      <t>P = m×Cp×ΔT / t</t>
    </r>
  </si>
  <si>
    <r>
      <t>P</t>
    </r>
    <r>
      <rPr>
        <sz val="13.95"/>
        <color rgb="FF000000"/>
        <rFont val="Arial"/>
        <family val="2"/>
      </rPr>
      <t xml:space="preserve"> = Heating power (W)</t>
    </r>
  </si>
  <si>
    <r>
      <t>m</t>
    </r>
    <r>
      <rPr>
        <sz val="13.95"/>
        <color rgb="FF000000"/>
        <rFont val="Arial"/>
        <family val="2"/>
      </rPr>
      <t xml:space="preserve"> = Water mass (kg) ≈ Tank volume (L)</t>
    </r>
  </si>
  <si>
    <r>
      <t>Cp</t>
    </r>
    <r>
      <rPr>
        <sz val="13.95"/>
        <color rgb="FF000000"/>
        <rFont val="Arial"/>
        <family val="2"/>
      </rPr>
      <t xml:space="preserve"> = Specific heat of water = </t>
    </r>
    <r>
      <rPr>
        <b/>
        <sz val="13.95"/>
        <color rgb="FF000000"/>
        <rFont val="Arial"/>
        <family val="2"/>
      </rPr>
      <t>4186 J/kg·°C</t>
    </r>
  </si>
  <si>
    <r>
      <t>ΔT</t>
    </r>
    <r>
      <rPr>
        <sz val="13.95"/>
        <color rgb="FF000000"/>
        <rFont val="Arial"/>
        <family val="2"/>
      </rPr>
      <t xml:space="preserve"> = Temperature rise (°C)</t>
    </r>
  </si>
  <si>
    <r>
      <t>t</t>
    </r>
    <r>
      <rPr>
        <sz val="13.95"/>
        <color rgb="FF000000"/>
        <rFont val="Arial"/>
        <family val="2"/>
      </rPr>
      <t xml:space="preserve"> = Heating time (seconds)</t>
    </r>
  </si>
  <si>
    <r>
      <t xml:space="preserve">Simplified Engineering Formula  </t>
    </r>
    <r>
      <rPr>
        <b/>
        <sz val="18"/>
        <color rgb="FF000000"/>
        <rFont val="Arial"/>
        <family val="2"/>
      </rPr>
      <t>P(kW)= V×ΔT /  ( 860×t(h) ) ​</t>
    </r>
  </si>
  <si>
    <r>
      <t>V</t>
    </r>
    <r>
      <rPr>
        <sz val="13.95"/>
        <color rgb="FF000000"/>
        <rFont val="Arial"/>
        <family val="2"/>
      </rPr>
      <t xml:space="preserve"> = Tank volume (L)</t>
    </r>
  </si>
  <si>
    <r>
      <t>t(h)</t>
    </r>
    <r>
      <rPr>
        <sz val="13.95"/>
        <color rgb="FF000000"/>
        <rFont val="Arial"/>
        <family val="2"/>
      </rPr>
      <t xml:space="preserve"> = heating time in hours</t>
    </r>
  </si>
  <si>
    <t>Liter</t>
  </si>
  <si>
    <t>15°C → 65°C</t>
  </si>
  <si>
    <t>°C</t>
  </si>
  <si>
    <t>hour</t>
  </si>
  <si>
    <t>P</t>
  </si>
  <si>
    <t>KW</t>
  </si>
  <si>
    <t xml:space="preserve">P ( real ) </t>
  </si>
  <si>
    <t>C- Heat Loss and Insulation Thickness Calculation</t>
  </si>
  <si>
    <t>Heat loss through insulation is calculated using formula:</t>
  </si>
  <si>
    <t>Q = k × A × ΔT / d</t>
  </si>
  <si>
    <t>ΔT=T water − T ambient</t>
  </si>
  <si>
    <t>T water</t>
  </si>
  <si>
    <t>T ambient</t>
  </si>
  <si>
    <t>ΔT</t>
  </si>
  <si>
    <t>1 )</t>
  </si>
  <si>
    <t>2)</t>
  </si>
  <si>
    <t>Thermal Conductivity of Insulation (Rigid PU foam ) -k</t>
  </si>
  <si>
    <t>k</t>
  </si>
  <si>
    <t>W/m.K</t>
  </si>
  <si>
    <t>3)</t>
  </si>
  <si>
    <t xml:space="preserve">Aside=π * D * H </t>
  </si>
  <si>
    <t>cylinder diamter - D</t>
  </si>
  <si>
    <t>cylinder hieght  - H</t>
  </si>
  <si>
    <t>Total Area</t>
  </si>
  <si>
    <t>4)</t>
  </si>
  <si>
    <t>Q</t>
  </si>
  <si>
    <t>5)</t>
  </si>
  <si>
    <t>Daily Energy Loss</t>
  </si>
  <si>
    <t>Energy loss / day</t>
  </si>
  <si>
    <t>m²</t>
  </si>
  <si>
    <t>Insulation thickness , d</t>
  </si>
  <si>
    <t>d</t>
  </si>
  <si>
    <t>m</t>
  </si>
  <si>
    <r>
      <t xml:space="preserve">Q   : </t>
    </r>
    <r>
      <rPr>
        <sz val="14"/>
        <color rgb="FF000000"/>
        <rFont val="Arial"/>
        <family val="2"/>
      </rPr>
      <t>Heat loss (W)</t>
    </r>
  </si>
  <si>
    <r>
      <t>k    :</t>
    </r>
    <r>
      <rPr>
        <sz val="14"/>
        <color rgb="FF000000"/>
        <rFont val="Arial"/>
        <family val="2"/>
      </rPr>
      <t xml:space="preserve"> Thermal conductivity of insulation (W/m·K)</t>
    </r>
  </si>
  <si>
    <r>
      <t>A   :</t>
    </r>
    <r>
      <rPr>
        <sz val="14"/>
        <color rgb="FF000000"/>
        <rFont val="Arial"/>
        <family val="2"/>
      </rPr>
      <t xml:space="preserve"> Surface area (m²)</t>
    </r>
  </si>
  <si>
    <r>
      <t>ΔT :</t>
    </r>
    <r>
      <rPr>
        <sz val="14"/>
        <color rgb="FF000000"/>
        <rFont val="Arial"/>
        <family val="2"/>
      </rPr>
      <t xml:space="preserve"> Temperature difference (°C)</t>
    </r>
  </si>
  <si>
    <r>
      <t xml:space="preserve">d   : </t>
    </r>
    <r>
      <rPr>
        <sz val="14"/>
        <color rgb="FF000000"/>
        <rFont val="Arial"/>
        <family val="2"/>
      </rPr>
      <t>Insulation thickness (m)</t>
    </r>
  </si>
  <si>
    <t>Atop= π * D2 /4</t>
  </si>
  <si>
    <t>Heat loss  : Q = k × A × ΔT / d</t>
  </si>
  <si>
    <t>6)</t>
  </si>
  <si>
    <t>W</t>
  </si>
  <si>
    <t>cylindrical tank area :</t>
  </si>
  <si>
    <t>50 L    :  30 – 40 W</t>
  </si>
  <si>
    <t>80 L    :  35 – 50 W</t>
  </si>
  <si>
    <t>100 L  :  45 – 60 W</t>
  </si>
  <si>
    <r>
      <rPr>
        <sz val="13.95"/>
        <color rgb="FF000000"/>
        <rFont val="Arial"/>
        <family val="2"/>
      </rPr>
      <t xml:space="preserve">Target </t>
    </r>
    <r>
      <rPr>
        <b/>
        <sz val="13.95"/>
        <color rgb="FF000000"/>
        <rFont val="Arial"/>
        <family val="2"/>
      </rPr>
      <t xml:space="preserve"> heat loss</t>
    </r>
    <r>
      <rPr>
        <sz val="13.95"/>
        <color rgb="FF000000"/>
        <rFont val="Arial"/>
        <family val="2"/>
      </rPr>
      <t>:</t>
    </r>
  </si>
  <si>
    <t>Tank Capacity (Liter) Selection</t>
  </si>
  <si>
    <t>Heating Element &amp; Electrical Design (EN 60335-2-21)</t>
  </si>
  <si>
    <t>7)</t>
  </si>
  <si>
    <t>Energy loss / year</t>
  </si>
  <si>
    <t>kW/year</t>
  </si>
  <si>
    <t>kW/day</t>
  </si>
  <si>
    <t>Energy Label standard</t>
  </si>
  <si>
    <t>Sref = 16.66 + 8.33 × V ⁰·⁴</t>
  </si>
  <si>
    <t>V = tank volume (Liters)</t>
  </si>
  <si>
    <t>S ref = reference standing loss (W)</t>
  </si>
  <si>
    <t> Energy Class Limits</t>
  </si>
  <si>
    <t>S  Heat Loss which calculated</t>
  </si>
  <si>
    <t>Class  A</t>
  </si>
  <si>
    <t>A+</t>
  </si>
  <si>
    <t>A</t>
  </si>
  <si>
    <t>B</t>
  </si>
  <si>
    <t>C</t>
  </si>
  <si>
    <t>D</t>
  </si>
  <si>
    <t>E</t>
  </si>
  <si>
    <t>F</t>
  </si>
  <si>
    <t>G</t>
  </si>
  <si>
    <t>S ≤ 0.5 Sref</t>
  </si>
  <si>
    <t>0.5 Sref &lt; S ≤ 0.75 Sref</t>
  </si>
  <si>
    <t>0.75 Sref &lt; S ≤ Sref</t>
  </si>
  <si>
    <t>Sref &lt; S ≤ 1.25 Sref</t>
  </si>
  <si>
    <t>1.25 Sref &lt; S ≤ 1.5 Sref</t>
  </si>
  <si>
    <t>1.5 Sref &lt; S ≤ 2 Sref</t>
  </si>
  <si>
    <t>2 Sref &lt; S ≤ 2.5 Sref</t>
  </si>
  <si>
    <t>Ratio = S / S ref</t>
  </si>
  <si>
    <t>S &gt; 2.5 Sref</t>
  </si>
  <si>
    <t>Ratio ≤ 0.5</t>
  </si>
  <si>
    <t>Ratio &gt; 2.5 Sref</t>
  </si>
  <si>
    <t>0.5    &lt; Ratio   ≤ 0.75</t>
  </si>
  <si>
    <t>0.75  &lt; Ratio   ≤ 1</t>
  </si>
  <si>
    <t>1        &lt; Ratio  ≤ 1.25</t>
  </si>
  <si>
    <t>1.25  &lt; Ratio  ≤ 1.5</t>
  </si>
  <si>
    <t>1.5    &lt; Ratio   ≤ 2</t>
  </si>
  <si>
    <t>2       &lt; Ratio   ≤ 2.5</t>
  </si>
  <si>
    <r>
      <t xml:space="preserve">Final Formula  : </t>
    </r>
    <r>
      <rPr>
        <b/>
        <sz val="18"/>
        <color rgb="FF000000"/>
        <rFont val="Arial"/>
        <family val="2"/>
      </rPr>
      <t>t = ( P×D ) / ( 2×S×E−P )</t>
    </r>
  </si>
  <si>
    <r>
      <t xml:space="preserve">t   </t>
    </r>
    <r>
      <rPr>
        <sz val="13.95"/>
        <color rgb="FF000000"/>
        <rFont val="Arial"/>
        <family val="2"/>
      </rPr>
      <t>: Required wall thickness (mm)</t>
    </r>
  </si>
  <si>
    <r>
      <t xml:space="preserve">P  : </t>
    </r>
    <r>
      <rPr>
        <sz val="13.95"/>
        <color rgb="FF000000"/>
        <rFont val="Arial"/>
        <family val="2"/>
      </rPr>
      <t>Design pressure (MPa)</t>
    </r>
  </si>
  <si>
    <r>
      <t xml:space="preserve">D  : </t>
    </r>
    <r>
      <rPr>
        <sz val="13.95"/>
        <color rgb="FF000000"/>
        <rFont val="Arial"/>
        <family val="2"/>
      </rPr>
      <t>Internal diameter (mm)</t>
    </r>
  </si>
  <si>
    <r>
      <t>S  :</t>
    </r>
    <r>
      <rPr>
        <sz val="13.95"/>
        <color rgb="FF000000"/>
        <rFont val="Arial"/>
        <family val="2"/>
      </rPr>
      <t xml:space="preserve"> Allowable stress (MPa)</t>
    </r>
  </si>
  <si>
    <r>
      <t>E  :</t>
    </r>
    <r>
      <rPr>
        <sz val="13.95"/>
        <color rgb="FF000000"/>
        <rFont val="Arial"/>
        <family val="2"/>
      </rPr>
      <t xml:space="preserve"> Weld efficiency</t>
    </r>
  </si>
  <si>
    <t>mm</t>
  </si>
  <si>
    <t>MPa</t>
  </si>
  <si>
    <t xml:space="preserve">Tank  Wall Thickness </t>
  </si>
  <si>
    <t>Carbon Steel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</si>
</sst>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.000_);_(* \(#,##0.000\);_(* &quot;-&quot;??_);_(@_)"/>
    <numFmt numFmtId="165" formatCode="_(* #,##0_);_(* \(#,##0\);_(* &quot;-&quot;??_);_(@_)"/>
  </numFmts>
  <fonts count="17" x14ac:knownFonts="1">
    <font>
      <sz val="11"/>
      <color theme="1"/>
      <name val="Calibri"/>
      <family val="2"/>
      <scheme val="minor"/>
    </font>
    <font>
      <b/>
      <sz val="18"/>
      <color rgb="FF000000"/>
      <name val="Arial"/>
      <family val="2"/>
    </font>
    <font>
      <b/>
      <sz val="14"/>
      <color rgb="FF000000"/>
      <name val="Arial"/>
      <family val="2"/>
    </font>
    <font>
      <sz val="14"/>
      <color rgb="FF000000"/>
      <name val="Arial"/>
      <family val="2"/>
    </font>
    <font>
      <b/>
      <sz val="24"/>
      <color rgb="FF000000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sz val="11"/>
      <color theme="1"/>
      <name val="Calibri"/>
      <family val="2"/>
      <scheme val="minor"/>
    </font>
    <font>
      <b/>
      <sz val="13.95"/>
      <color rgb="FF000000"/>
      <name val="Arial"/>
      <family val="2"/>
    </font>
    <font>
      <sz val="13.95"/>
      <color rgb="FF000000"/>
      <name val="Arial"/>
      <family val="2"/>
    </font>
    <font>
      <b/>
      <sz val="23"/>
      <color rgb="FF000000"/>
      <name val="Arial"/>
      <family val="2"/>
    </font>
    <font>
      <sz val="8"/>
      <name val="Calibri"/>
      <family val="2"/>
      <scheme val="minor"/>
    </font>
    <font>
      <sz val="36"/>
      <color theme="1"/>
      <name val="Roboto"/>
    </font>
    <font>
      <sz val="18"/>
      <color rgb="FF000000"/>
      <name val="Arial"/>
      <family val="2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70">
    <xf numFmtId="0" fontId="0" fillId="0" borderId="0" xfId="0"/>
    <xf numFmtId="0" fontId="5" fillId="0" borderId="0" xfId="0" applyFont="1"/>
    <xf numFmtId="0" fontId="8" fillId="0" borderId="0" xfId="0" applyFont="1"/>
    <xf numFmtId="0" fontId="8" fillId="0" borderId="0" xfId="0" applyFont="1" applyAlignment="1">
      <alignment vertical="center"/>
    </xf>
    <xf numFmtId="0" fontId="9" fillId="0" borderId="0" xfId="0" applyFont="1"/>
    <xf numFmtId="0" fontId="8" fillId="0" borderId="0" xfId="0" applyFont="1" applyAlignment="1">
      <alignment horizontal="left" vertical="center" indent="1"/>
    </xf>
    <xf numFmtId="0" fontId="10" fillId="0" borderId="0" xfId="0" applyFont="1" applyAlignment="1">
      <alignment horizontal="left" vertical="center"/>
    </xf>
    <xf numFmtId="0" fontId="8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8" fillId="0" borderId="0" xfId="0" applyFont="1" applyAlignment="1">
      <alignment horizontal="center" vertical="center"/>
    </xf>
    <xf numFmtId="43" fontId="8" fillId="0" borderId="0" xfId="1" applyFont="1" applyAlignment="1">
      <alignment horizontal="center" vertical="center"/>
    </xf>
    <xf numFmtId="0" fontId="1" fillId="0" borderId="0" xfId="0" applyFont="1"/>
    <xf numFmtId="0" fontId="9" fillId="0" borderId="0" xfId="0" applyFont="1" applyAlignment="1">
      <alignment horizontal="left" vertical="center" indent="2"/>
    </xf>
    <xf numFmtId="0" fontId="0" fillId="0" borderId="0" xfId="0" applyAlignment="1">
      <alignment horizontal="right"/>
    </xf>
    <xf numFmtId="0" fontId="3" fillId="0" borderId="0" xfId="0" applyFont="1" applyAlignment="1">
      <alignment horizontal="left" vertical="center" indent="2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/>
    <xf numFmtId="0" fontId="5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6" fillId="0" borderId="0" xfId="0" applyFont="1"/>
    <xf numFmtId="164" fontId="5" fillId="2" borderId="1" xfId="1" applyNumberFormat="1" applyFont="1" applyFill="1" applyBorder="1" applyAlignment="1">
      <alignment horizontal="center"/>
    </xf>
    <xf numFmtId="164" fontId="0" fillId="0" borderId="0" xfId="1" applyNumberFormat="1" applyFont="1" applyAlignment="1">
      <alignment horizontal="center"/>
    </xf>
    <xf numFmtId="164" fontId="5" fillId="0" borderId="0" xfId="1" applyNumberFormat="1" applyFont="1" applyAlignment="1">
      <alignment horizontal="center"/>
    </xf>
    <xf numFmtId="164" fontId="6" fillId="2" borderId="1" xfId="1" applyNumberFormat="1" applyFont="1" applyFill="1" applyBorder="1" applyAlignment="1">
      <alignment horizontal="center"/>
    </xf>
    <xf numFmtId="164" fontId="2" fillId="0" borderId="0" xfId="0" applyNumberFormat="1" applyFont="1" applyAlignment="1">
      <alignment horizontal="right" vertical="center"/>
    </xf>
    <xf numFmtId="164" fontId="6" fillId="0" borderId="1" xfId="1" applyNumberFormat="1" applyFont="1" applyBorder="1" applyAlignment="1">
      <alignment horizontal="center"/>
    </xf>
    <xf numFmtId="165" fontId="5" fillId="0" borderId="0" xfId="1" applyNumberFormat="1" applyFont="1" applyAlignment="1">
      <alignment horizontal="center"/>
    </xf>
    <xf numFmtId="165" fontId="6" fillId="2" borderId="1" xfId="1" applyNumberFormat="1" applyFont="1" applyFill="1" applyBorder="1" applyAlignment="1">
      <alignment horizontal="center"/>
    </xf>
    <xf numFmtId="164" fontId="6" fillId="0" borderId="0" xfId="1" applyNumberFormat="1" applyFont="1" applyBorder="1" applyAlignment="1">
      <alignment horizontal="center"/>
    </xf>
    <xf numFmtId="0" fontId="5" fillId="0" borderId="0" xfId="0" applyFont="1" applyFill="1"/>
    <xf numFmtId="0" fontId="4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center"/>
    </xf>
    <xf numFmtId="0" fontId="1" fillId="0" borderId="0" xfId="0" applyFont="1" applyFill="1"/>
    <xf numFmtId="0" fontId="3" fillId="0" borderId="0" xfId="0" applyFont="1" applyFill="1"/>
    <xf numFmtId="0" fontId="2" fillId="0" borderId="0" xfId="0" applyFont="1" applyFill="1"/>
    <xf numFmtId="0" fontId="6" fillId="0" borderId="0" xfId="0" applyFont="1" applyFill="1"/>
    <xf numFmtId="0" fontId="3" fillId="0" borderId="0" xfId="0" applyFont="1" applyFill="1" applyAlignment="1">
      <alignment horizontal="left"/>
    </xf>
    <xf numFmtId="0" fontId="3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right"/>
    </xf>
    <xf numFmtId="0" fontId="2" fillId="0" borderId="0" xfId="0" applyFont="1" applyFill="1" applyAlignment="1">
      <alignment horizontal="left"/>
    </xf>
    <xf numFmtId="0" fontId="6" fillId="0" borderId="0" xfId="0" applyFont="1" applyFill="1" applyAlignment="1">
      <alignment horizontal="right"/>
    </xf>
    <xf numFmtId="0" fontId="6" fillId="0" borderId="0" xfId="0" applyFont="1" applyFill="1" applyAlignment="1">
      <alignment horizontal="center"/>
    </xf>
    <xf numFmtId="0" fontId="12" fillId="0" borderId="0" xfId="0" applyFont="1"/>
    <xf numFmtId="0" fontId="13" fillId="0" borderId="0" xfId="0" applyFont="1" applyAlignment="1">
      <alignment horizontal="left" vertical="center" indent="4"/>
    </xf>
    <xf numFmtId="0" fontId="9" fillId="0" borderId="0" xfId="0" applyFont="1" applyAlignment="1">
      <alignment horizontal="left" vertical="center" indent="4"/>
    </xf>
    <xf numFmtId="0" fontId="0" fillId="0" borderId="0" xfId="0" applyAlignment="1">
      <alignment horizontal="left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43" fontId="0" fillId="0" borderId="0" xfId="1" applyFont="1"/>
    <xf numFmtId="43" fontId="9" fillId="0" borderId="0" xfId="1" applyFont="1" applyAlignment="1">
      <alignment horizontal="left" vertical="center" indent="4"/>
    </xf>
    <xf numFmtId="164" fontId="6" fillId="3" borderId="1" xfId="1" applyNumberFormat="1" applyFont="1" applyFill="1" applyBorder="1" applyAlignment="1">
      <alignment horizontal="center"/>
    </xf>
    <xf numFmtId="0" fontId="9" fillId="2" borderId="0" xfId="0" applyFont="1" applyFill="1" applyAlignment="1">
      <alignment horizontal="left" vertical="center"/>
    </xf>
    <xf numFmtId="0" fontId="9" fillId="2" borderId="2" xfId="0" applyFont="1" applyFill="1" applyBorder="1" applyAlignment="1">
      <alignment horizontal="left" vertical="center" indent="4"/>
    </xf>
    <xf numFmtId="43" fontId="9" fillId="2" borderId="2" xfId="1" applyFont="1" applyFill="1" applyBorder="1" applyAlignment="1">
      <alignment horizontal="left" vertical="center" indent="4"/>
    </xf>
    <xf numFmtId="0" fontId="14" fillId="2" borderId="2" xfId="0" applyFont="1" applyFill="1" applyBorder="1"/>
    <xf numFmtId="0" fontId="0" fillId="2" borderId="2" xfId="0" applyFill="1" applyBorder="1"/>
    <xf numFmtId="0" fontId="8" fillId="0" borderId="0" xfId="0" applyFont="1" applyAlignment="1"/>
    <xf numFmtId="0" fontId="0" fillId="0" borderId="0" xfId="0" applyAlignment="1"/>
    <xf numFmtId="0" fontId="15" fillId="0" borderId="0" xfId="0" applyFont="1" applyAlignment="1">
      <alignment horizontal="center"/>
    </xf>
    <xf numFmtId="43" fontId="15" fillId="0" borderId="0" xfId="1" applyFont="1" applyAlignment="1">
      <alignment horizontal="center"/>
    </xf>
    <xf numFmtId="0" fontId="15" fillId="0" borderId="0" xfId="0" applyFont="1"/>
    <xf numFmtId="0" fontId="16" fillId="0" borderId="0" xfId="0" applyFont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17674C-66A3-4D90-91BF-F41EE60C47D9}">
  <dimension ref="B1:I25"/>
  <sheetViews>
    <sheetView tabSelected="1" topLeftCell="C1" workbookViewId="0">
      <selection activeCell="O11" sqref="O11"/>
    </sheetView>
  </sheetViews>
  <sheetFormatPr defaultRowHeight="17.399999999999999" x14ac:dyDescent="0.3"/>
  <cols>
    <col min="1" max="3" width="8.88671875" style="35"/>
    <col min="4" max="4" width="28.77734375" style="35" customWidth="1"/>
    <col min="5" max="5" width="11" style="37" customWidth="1"/>
    <col min="6" max="6" width="12.6640625" style="35" customWidth="1"/>
    <col min="7" max="7" width="8.88671875" style="37"/>
    <col min="8" max="16384" width="8.88671875" style="35"/>
  </cols>
  <sheetData>
    <row r="1" spans="2:9" ht="30" x14ac:dyDescent="0.3">
      <c r="C1" s="36" t="s">
        <v>82</v>
      </c>
    </row>
    <row r="3" spans="2:9" ht="22.8" x14ac:dyDescent="0.4">
      <c r="B3" s="38" t="s">
        <v>23</v>
      </c>
    </row>
    <row r="4" spans="2:9" x14ac:dyDescent="0.3">
      <c r="B4" s="39"/>
    </row>
    <row r="5" spans="2:9" x14ac:dyDescent="0.3">
      <c r="D5" s="40" t="s">
        <v>0</v>
      </c>
    </row>
    <row r="6" spans="2:9" x14ac:dyDescent="0.3">
      <c r="D6" s="41" t="s">
        <v>18</v>
      </c>
    </row>
    <row r="8" spans="2:9" x14ac:dyDescent="0.3">
      <c r="C8" s="39" t="s">
        <v>1</v>
      </c>
    </row>
    <row r="9" spans="2:9" x14ac:dyDescent="0.3">
      <c r="D9" s="42" t="s">
        <v>25</v>
      </c>
      <c r="G9" s="37" t="s">
        <v>16</v>
      </c>
      <c r="H9" s="37">
        <v>3</v>
      </c>
      <c r="I9" s="35" t="s">
        <v>15</v>
      </c>
    </row>
    <row r="10" spans="2:9" x14ac:dyDescent="0.3">
      <c r="D10" s="42" t="s">
        <v>17</v>
      </c>
      <c r="G10" s="37" t="s">
        <v>19</v>
      </c>
      <c r="H10" s="37">
        <v>40</v>
      </c>
      <c r="I10" s="35" t="s">
        <v>14</v>
      </c>
    </row>
    <row r="11" spans="2:9" x14ac:dyDescent="0.3">
      <c r="D11" s="43" t="s">
        <v>3</v>
      </c>
      <c r="G11" s="37" t="s">
        <v>8</v>
      </c>
      <c r="H11" s="37">
        <f>H9*H10</f>
        <v>120</v>
      </c>
      <c r="I11" s="35" t="s">
        <v>12</v>
      </c>
    </row>
    <row r="12" spans="2:9" x14ac:dyDescent="0.3">
      <c r="D12" s="43" t="s">
        <v>4</v>
      </c>
      <c r="G12" s="37" t="s">
        <v>9</v>
      </c>
      <c r="H12" s="37">
        <v>40</v>
      </c>
    </row>
    <row r="13" spans="2:9" x14ac:dyDescent="0.3">
      <c r="D13" s="43" t="s">
        <v>5</v>
      </c>
      <c r="G13" s="37" t="s">
        <v>10</v>
      </c>
      <c r="H13" s="37">
        <v>20</v>
      </c>
    </row>
    <row r="14" spans="2:9" x14ac:dyDescent="0.3">
      <c r="D14" s="43" t="s">
        <v>6</v>
      </c>
      <c r="G14" s="37" t="s">
        <v>11</v>
      </c>
      <c r="H14" s="37">
        <v>70</v>
      </c>
    </row>
    <row r="15" spans="2:9" x14ac:dyDescent="0.3">
      <c r="D15" s="43" t="s">
        <v>2</v>
      </c>
    </row>
    <row r="16" spans="2:9" x14ac:dyDescent="0.3">
      <c r="D16" s="40" t="s">
        <v>0</v>
      </c>
    </row>
    <row r="17" spans="2:6" ht="8.4" customHeight="1" x14ac:dyDescent="0.3"/>
    <row r="18" spans="2:6" x14ac:dyDescent="0.3">
      <c r="D18" s="44" t="s">
        <v>7</v>
      </c>
      <c r="E18" s="37">
        <f>H11*(H12-H13)/(H14-H13)</f>
        <v>48</v>
      </c>
      <c r="F18" s="35" t="s">
        <v>13</v>
      </c>
    </row>
    <row r="20" spans="2:6" ht="22.8" x14ac:dyDescent="0.4">
      <c r="B20" s="38" t="s">
        <v>24</v>
      </c>
    </row>
    <row r="21" spans="2:6" ht="6.6" customHeight="1" x14ac:dyDescent="0.4">
      <c r="B21" s="38"/>
    </row>
    <row r="22" spans="2:6" ht="27" customHeight="1" x14ac:dyDescent="0.3">
      <c r="D22" s="40" t="s">
        <v>21</v>
      </c>
    </row>
    <row r="23" spans="2:6" ht="27" customHeight="1" x14ac:dyDescent="0.3">
      <c r="D23" s="40" t="s">
        <v>20</v>
      </c>
    </row>
    <row r="24" spans="2:6" ht="27" customHeight="1" x14ac:dyDescent="0.3">
      <c r="D24" s="45" t="s">
        <v>22</v>
      </c>
    </row>
    <row r="25" spans="2:6" x14ac:dyDescent="0.3">
      <c r="D25" s="46" t="s">
        <v>7</v>
      </c>
      <c r="E25" s="47">
        <f>H9*16</f>
        <v>48</v>
      </c>
      <c r="F25" s="35" t="s">
        <v>13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D6A3EB-454F-447B-9820-8BA8605C7711}">
  <dimension ref="B1:G16"/>
  <sheetViews>
    <sheetView workbookViewId="0">
      <selection activeCell="K9" sqref="K9"/>
    </sheetView>
  </sheetViews>
  <sheetFormatPr defaultRowHeight="14.4" x14ac:dyDescent="0.3"/>
  <cols>
    <col min="4" max="4" width="34.21875" bestFit="1" customWidth="1"/>
    <col min="5" max="5" width="9.33203125" style="8" bestFit="1" customWidth="1"/>
  </cols>
  <sheetData>
    <row r="1" spans="2:7" ht="39" customHeight="1" x14ac:dyDescent="0.3">
      <c r="B1" s="6" t="s">
        <v>83</v>
      </c>
    </row>
    <row r="2" spans="2:7" ht="22.8" x14ac:dyDescent="0.3">
      <c r="B2" s="3" t="s">
        <v>26</v>
      </c>
    </row>
    <row r="3" spans="2:7" ht="17.399999999999999" x14ac:dyDescent="0.3">
      <c r="B3" s="4" t="s">
        <v>1</v>
      </c>
    </row>
    <row r="4" spans="2:7" ht="17.399999999999999" x14ac:dyDescent="0.3">
      <c r="B4" s="5" t="s">
        <v>27</v>
      </c>
    </row>
    <row r="5" spans="2:7" ht="17.399999999999999" x14ac:dyDescent="0.3">
      <c r="B5" s="5" t="s">
        <v>28</v>
      </c>
    </row>
    <row r="6" spans="2:7" ht="17.399999999999999" x14ac:dyDescent="0.3">
      <c r="B6" s="5" t="s">
        <v>29</v>
      </c>
    </row>
    <row r="7" spans="2:7" ht="17.399999999999999" x14ac:dyDescent="0.3">
      <c r="B7" s="5" t="s">
        <v>30</v>
      </c>
    </row>
    <row r="8" spans="2:7" ht="17.399999999999999" x14ac:dyDescent="0.3">
      <c r="B8" s="5" t="s">
        <v>31</v>
      </c>
    </row>
    <row r="9" spans="2:7" ht="22.8" x14ac:dyDescent="0.3">
      <c r="B9" s="3" t="s">
        <v>32</v>
      </c>
    </row>
    <row r="10" spans="2:7" ht="17.399999999999999" x14ac:dyDescent="0.3">
      <c r="B10" s="4" t="s">
        <v>1</v>
      </c>
    </row>
    <row r="11" spans="2:7" ht="17.399999999999999" x14ac:dyDescent="0.3">
      <c r="B11" s="5" t="s">
        <v>33</v>
      </c>
      <c r="E11" s="9">
        <v>50</v>
      </c>
      <c r="F11" s="5" t="s">
        <v>35</v>
      </c>
      <c r="G11" s="5"/>
    </row>
    <row r="12" spans="2:7" ht="17.399999999999999" x14ac:dyDescent="0.3">
      <c r="B12" s="5" t="s">
        <v>30</v>
      </c>
      <c r="E12" s="9">
        <v>50</v>
      </c>
      <c r="F12" s="5" t="s">
        <v>37</v>
      </c>
      <c r="G12" s="5" t="s">
        <v>36</v>
      </c>
    </row>
    <row r="13" spans="2:7" ht="17.399999999999999" x14ac:dyDescent="0.3">
      <c r="B13" s="2" t="s">
        <v>34</v>
      </c>
      <c r="E13" s="9">
        <v>1.5</v>
      </c>
      <c r="F13" s="5" t="s">
        <v>38</v>
      </c>
      <c r="G13" s="5"/>
    </row>
    <row r="15" spans="2:7" ht="17.399999999999999" x14ac:dyDescent="0.3">
      <c r="D15" s="7" t="s">
        <v>39</v>
      </c>
      <c r="E15" s="10">
        <f>E11*E12/(860*E13)</f>
        <v>1.9379844961240309</v>
      </c>
      <c r="F15" s="5" t="s">
        <v>40</v>
      </c>
    </row>
    <row r="16" spans="2:7" ht="17.399999999999999" x14ac:dyDescent="0.3">
      <c r="D16" s="7" t="s">
        <v>41</v>
      </c>
      <c r="E16" s="10">
        <v>2</v>
      </c>
      <c r="F16" s="5" t="s">
        <v>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685A6F-4CD7-4D79-BCA2-31C1A9D366EC}">
  <dimension ref="A1:K102"/>
  <sheetViews>
    <sheetView topLeftCell="A18" workbookViewId="0">
      <selection activeCell="L29" sqref="L29"/>
    </sheetView>
  </sheetViews>
  <sheetFormatPr defaultRowHeight="14.4" x14ac:dyDescent="0.3"/>
  <cols>
    <col min="2" max="2" width="8.88671875" style="13"/>
    <col min="4" max="4" width="24.21875" style="13" customWidth="1"/>
    <col min="5" max="5" width="17" style="27" customWidth="1"/>
    <col min="11" max="11" width="8.88671875" customWidth="1"/>
  </cols>
  <sheetData>
    <row r="1" spans="2:11" ht="28.8" x14ac:dyDescent="0.3">
      <c r="B1" s="6" t="s">
        <v>42</v>
      </c>
    </row>
    <row r="2" spans="2:11" ht="17.399999999999999" x14ac:dyDescent="0.3">
      <c r="C2" s="4" t="s">
        <v>43</v>
      </c>
    </row>
    <row r="3" spans="2:11" ht="22.8" x14ac:dyDescent="0.4">
      <c r="D3" s="11" t="s">
        <v>44</v>
      </c>
    </row>
    <row r="4" spans="2:11" s="1" customFormat="1" ht="17.399999999999999" x14ac:dyDescent="0.3">
      <c r="B4" s="18"/>
      <c r="C4" s="14" t="s">
        <v>1</v>
      </c>
      <c r="D4" s="18"/>
      <c r="E4" s="28"/>
    </row>
    <row r="5" spans="2:11" s="1" customFormat="1" ht="17.399999999999999" x14ac:dyDescent="0.3">
      <c r="B5" s="18"/>
      <c r="D5" s="22" t="s">
        <v>68</v>
      </c>
      <c r="E5" s="28"/>
    </row>
    <row r="6" spans="2:11" s="1" customFormat="1" ht="17.399999999999999" x14ac:dyDescent="0.3">
      <c r="B6" s="18"/>
      <c r="D6" s="22" t="s">
        <v>69</v>
      </c>
      <c r="E6" s="28"/>
    </row>
    <row r="7" spans="2:11" s="1" customFormat="1" ht="17.399999999999999" x14ac:dyDescent="0.3">
      <c r="B7" s="18"/>
      <c r="D7" s="22" t="s">
        <v>70</v>
      </c>
      <c r="E7" s="28"/>
    </row>
    <row r="8" spans="2:11" s="1" customFormat="1" ht="17.399999999999999" x14ac:dyDescent="0.3">
      <c r="B8" s="18"/>
      <c r="D8" s="22" t="s">
        <v>71</v>
      </c>
      <c r="E8" s="28"/>
    </row>
    <row r="9" spans="2:11" s="1" customFormat="1" ht="17.399999999999999" x14ac:dyDescent="0.3">
      <c r="B9" s="18"/>
      <c r="D9" s="23" t="s">
        <v>72</v>
      </c>
      <c r="E9" s="28"/>
    </row>
    <row r="10" spans="2:11" s="1" customFormat="1" ht="17.399999999999999" x14ac:dyDescent="0.3">
      <c r="B10" s="18"/>
      <c r="D10" s="20"/>
      <c r="E10" s="28"/>
    </row>
    <row r="11" spans="2:11" s="1" customFormat="1" ht="17.399999999999999" x14ac:dyDescent="0.3">
      <c r="B11" s="18" t="s">
        <v>49</v>
      </c>
      <c r="C11" s="15" t="s">
        <v>45</v>
      </c>
      <c r="D11" s="18"/>
      <c r="E11" s="28"/>
    </row>
    <row r="12" spans="2:11" s="1" customFormat="1" ht="17.399999999999999" x14ac:dyDescent="0.3">
      <c r="B12" s="18"/>
      <c r="D12" s="16" t="s">
        <v>46</v>
      </c>
      <c r="E12" s="32">
        <v>65</v>
      </c>
      <c r="F12" s="1" t="s">
        <v>37</v>
      </c>
    </row>
    <row r="13" spans="2:11" s="1" customFormat="1" ht="18" thickBot="1" x14ac:dyDescent="0.35">
      <c r="B13" s="18"/>
      <c r="D13" s="16" t="s">
        <v>47</v>
      </c>
      <c r="E13" s="32">
        <v>20</v>
      </c>
      <c r="F13" s="1" t="s">
        <v>37</v>
      </c>
    </row>
    <row r="14" spans="2:11" s="25" customFormat="1" ht="18" thickBot="1" x14ac:dyDescent="0.35">
      <c r="B14" s="24"/>
      <c r="D14" s="21" t="s">
        <v>48</v>
      </c>
      <c r="E14" s="33">
        <f>E12-E13</f>
        <v>45</v>
      </c>
      <c r="F14" s="25" t="s">
        <v>37</v>
      </c>
    </row>
    <row r="15" spans="2:11" s="25" customFormat="1" ht="17.399999999999999" x14ac:dyDescent="0.3">
      <c r="B15" s="24"/>
      <c r="D15" s="21"/>
      <c r="E15" s="30"/>
      <c r="F15" s="21"/>
      <c r="G15" s="21"/>
      <c r="H15" s="21"/>
      <c r="I15" s="21"/>
      <c r="J15" s="21"/>
      <c r="K15" s="21"/>
    </row>
    <row r="16" spans="2:11" s="1" customFormat="1" ht="18.600000000000001" customHeight="1" thickBot="1" x14ac:dyDescent="0.35">
      <c r="B16" s="18" t="s">
        <v>50</v>
      </c>
      <c r="C16" s="17" t="s">
        <v>51</v>
      </c>
      <c r="D16" s="18"/>
      <c r="E16" s="28"/>
    </row>
    <row r="17" spans="2:10" s="1" customFormat="1" ht="22.8" customHeight="1" thickBot="1" x14ac:dyDescent="0.35">
      <c r="B17" s="18"/>
      <c r="D17" s="18" t="s">
        <v>52</v>
      </c>
      <c r="E17" s="26">
        <v>2.5000000000000001E-2</v>
      </c>
      <c r="F17" s="17" t="s">
        <v>53</v>
      </c>
    </row>
    <row r="18" spans="2:10" s="1" customFormat="1" ht="17.399999999999999" x14ac:dyDescent="0.3">
      <c r="B18" s="18" t="s">
        <v>54</v>
      </c>
      <c r="C18" s="17" t="s">
        <v>77</v>
      </c>
      <c r="D18" s="18"/>
      <c r="E18" s="28"/>
    </row>
    <row r="19" spans="2:10" s="1" customFormat="1" ht="17.399999999999999" x14ac:dyDescent="0.3">
      <c r="B19" s="18"/>
      <c r="D19" s="18" t="s">
        <v>56</v>
      </c>
      <c r="E19" s="28">
        <v>0.46</v>
      </c>
      <c r="F19" s="1" t="s">
        <v>64</v>
      </c>
    </row>
    <row r="20" spans="2:10" s="1" customFormat="1" ht="17.399999999999999" x14ac:dyDescent="0.3">
      <c r="B20" s="18"/>
      <c r="D20" s="18" t="s">
        <v>57</v>
      </c>
      <c r="E20" s="28">
        <v>0.6</v>
      </c>
      <c r="F20" s="1" t="s">
        <v>67</v>
      </c>
    </row>
    <row r="21" spans="2:10" s="1" customFormat="1" ht="17.399999999999999" x14ac:dyDescent="0.3">
      <c r="B21" s="18"/>
      <c r="D21" s="19" t="s">
        <v>55</v>
      </c>
      <c r="E21" s="28">
        <f>3.14159*E19*E20</f>
        <v>0.86707883999999991</v>
      </c>
      <c r="F21" s="1" t="s">
        <v>64</v>
      </c>
    </row>
    <row r="22" spans="2:10" s="1" customFormat="1" ht="17.399999999999999" x14ac:dyDescent="0.3">
      <c r="B22" s="18"/>
      <c r="D22" s="19" t="s">
        <v>73</v>
      </c>
      <c r="E22" s="28">
        <f>3.14159*E19*E19/4</f>
        <v>0.166190111</v>
      </c>
      <c r="F22" s="1" t="s">
        <v>64</v>
      </c>
    </row>
    <row r="23" spans="2:10" s="1" customFormat="1" ht="18" thickBot="1" x14ac:dyDescent="0.35">
      <c r="B23" s="18"/>
      <c r="D23" s="19"/>
      <c r="E23" s="28"/>
    </row>
    <row r="24" spans="2:10" s="25" customFormat="1" ht="18" thickBot="1" x14ac:dyDescent="0.35">
      <c r="B24" s="24"/>
      <c r="D24" s="24" t="s">
        <v>58</v>
      </c>
      <c r="E24" s="29">
        <f>E21+E22+E22</f>
        <v>1.1994590619999999</v>
      </c>
      <c r="F24" s="25" t="s">
        <v>64</v>
      </c>
    </row>
    <row r="25" spans="2:10" s="1" customFormat="1" ht="17.399999999999999" x14ac:dyDescent="0.3">
      <c r="B25" s="18"/>
      <c r="D25" s="18"/>
      <c r="E25" s="28"/>
    </row>
    <row r="26" spans="2:10" s="1" customFormat="1" ht="18" thickBot="1" x14ac:dyDescent="0.35">
      <c r="B26" s="18" t="s">
        <v>59</v>
      </c>
      <c r="C26" s="15" t="s">
        <v>65</v>
      </c>
      <c r="D26" s="18"/>
      <c r="E26" s="28"/>
    </row>
    <row r="27" spans="2:10" s="25" customFormat="1" ht="18" thickBot="1" x14ac:dyDescent="0.35">
      <c r="B27" s="24"/>
      <c r="D27" s="24" t="s">
        <v>66</v>
      </c>
      <c r="E27" s="29">
        <v>3.5000000000000003E-2</v>
      </c>
      <c r="F27" s="25" t="s">
        <v>67</v>
      </c>
    </row>
    <row r="28" spans="2:10" s="25" customFormat="1" ht="17.399999999999999" x14ac:dyDescent="0.3">
      <c r="B28" s="24"/>
    </row>
    <row r="29" spans="2:10" s="1" customFormat="1" ht="17.399999999999999" x14ac:dyDescent="0.3">
      <c r="B29" s="18" t="s">
        <v>61</v>
      </c>
      <c r="C29" s="15" t="s">
        <v>74</v>
      </c>
      <c r="D29" s="18"/>
      <c r="E29" s="28"/>
    </row>
    <row r="30" spans="2:10" s="1" customFormat="1" ht="18" thickBot="1" x14ac:dyDescent="0.35">
      <c r="B30" s="18"/>
      <c r="C30" s="15"/>
      <c r="D30" s="18"/>
      <c r="E30" s="28"/>
    </row>
    <row r="31" spans="2:10" s="25" customFormat="1" ht="18" thickBot="1" x14ac:dyDescent="0.35">
      <c r="B31" s="24"/>
      <c r="D31" s="20" t="s">
        <v>60</v>
      </c>
      <c r="E31" s="58">
        <f>E17*E24*E14/E27</f>
        <v>38.554041278571425</v>
      </c>
      <c r="F31" s="25" t="s">
        <v>76</v>
      </c>
      <c r="H31" s="3" t="s">
        <v>81</v>
      </c>
      <c r="I31"/>
      <c r="J31"/>
    </row>
    <row r="32" spans="2:10" s="25" customFormat="1" ht="17.399999999999999" x14ac:dyDescent="0.3">
      <c r="B32" s="24"/>
      <c r="D32" s="20"/>
      <c r="E32" s="34"/>
      <c r="H32" s="12" t="s">
        <v>78</v>
      </c>
      <c r="I32" s="1"/>
      <c r="J32" s="1"/>
    </row>
    <row r="33" spans="1:10" s="1" customFormat="1" ht="18" thickBot="1" x14ac:dyDescent="0.35">
      <c r="B33" s="18" t="s">
        <v>75</v>
      </c>
      <c r="C33" s="17" t="s">
        <v>62</v>
      </c>
      <c r="D33" s="18"/>
      <c r="E33" s="28"/>
      <c r="H33" s="12" t="s">
        <v>79</v>
      </c>
    </row>
    <row r="34" spans="1:10" s="25" customFormat="1" ht="18" thickBot="1" x14ac:dyDescent="0.35">
      <c r="B34" s="24"/>
      <c r="D34" s="20" t="s">
        <v>63</v>
      </c>
      <c r="E34" s="31">
        <f>E31*24/1000</f>
        <v>0.92529699068571425</v>
      </c>
      <c r="F34" s="25" t="s">
        <v>87</v>
      </c>
      <c r="H34" s="12" t="s">
        <v>80</v>
      </c>
      <c r="I34" s="1"/>
      <c r="J34" s="1"/>
    </row>
    <row r="35" spans="1:10" s="1" customFormat="1" ht="18" thickBot="1" x14ac:dyDescent="0.35">
      <c r="B35" s="18" t="s">
        <v>84</v>
      </c>
      <c r="C35" s="17" t="s">
        <v>62</v>
      </c>
      <c r="D35" s="18"/>
      <c r="E35" s="28"/>
    </row>
    <row r="36" spans="1:10" s="1" customFormat="1" ht="18" thickBot="1" x14ac:dyDescent="0.35">
      <c r="A36" s="25"/>
      <c r="B36" s="24"/>
      <c r="C36" s="25"/>
      <c r="D36" s="20" t="s">
        <v>85</v>
      </c>
      <c r="E36" s="31">
        <f>E34*365</f>
        <v>337.73340160028567</v>
      </c>
      <c r="F36" s="25" t="s">
        <v>86</v>
      </c>
    </row>
    <row r="37" spans="1:10" s="1" customFormat="1" ht="17.399999999999999" x14ac:dyDescent="0.3">
      <c r="B37" s="18"/>
      <c r="D37" s="18"/>
      <c r="E37" s="28"/>
    </row>
    <row r="38" spans="1:10" s="1" customFormat="1" ht="17.399999999999999" x14ac:dyDescent="0.3">
      <c r="B38" s="18"/>
      <c r="D38" s="18"/>
      <c r="E38" s="28"/>
    </row>
    <row r="39" spans="1:10" s="1" customFormat="1" ht="17.399999999999999" x14ac:dyDescent="0.3">
      <c r="B39" s="18"/>
      <c r="D39" s="18"/>
      <c r="E39" s="28"/>
    </row>
    <row r="40" spans="1:10" s="1" customFormat="1" ht="17.399999999999999" x14ac:dyDescent="0.3">
      <c r="B40" s="18"/>
      <c r="D40" s="18"/>
      <c r="E40" s="28"/>
    </row>
    <row r="41" spans="1:10" s="1" customFormat="1" ht="17.399999999999999" x14ac:dyDescent="0.3">
      <c r="B41" s="18"/>
      <c r="D41" s="18"/>
      <c r="E41" s="28"/>
    </row>
    <row r="42" spans="1:10" s="1" customFormat="1" ht="17.399999999999999" x14ac:dyDescent="0.3">
      <c r="B42" s="18"/>
      <c r="D42" s="18"/>
      <c r="E42" s="28"/>
    </row>
    <row r="43" spans="1:10" s="1" customFormat="1" ht="17.399999999999999" x14ac:dyDescent="0.3">
      <c r="B43" s="18"/>
      <c r="D43" s="18"/>
      <c r="E43" s="28"/>
    </row>
    <row r="44" spans="1:10" s="1" customFormat="1" ht="17.399999999999999" x14ac:dyDescent="0.3">
      <c r="B44" s="18"/>
      <c r="D44" s="18"/>
      <c r="E44" s="28"/>
    </row>
    <row r="45" spans="1:10" s="1" customFormat="1" ht="17.399999999999999" x14ac:dyDescent="0.3">
      <c r="B45" s="18"/>
      <c r="D45" s="18"/>
      <c r="E45" s="28"/>
    </row>
    <row r="46" spans="1:10" s="1" customFormat="1" ht="17.399999999999999" x14ac:dyDescent="0.3">
      <c r="B46" s="18"/>
      <c r="D46" s="18"/>
      <c r="E46" s="28"/>
    </row>
    <row r="47" spans="1:10" s="1" customFormat="1" ht="17.399999999999999" x14ac:dyDescent="0.3">
      <c r="B47" s="18"/>
      <c r="D47" s="18"/>
      <c r="E47" s="28"/>
    </row>
    <row r="48" spans="1:10" s="1" customFormat="1" ht="17.399999999999999" x14ac:dyDescent="0.3">
      <c r="B48" s="18"/>
      <c r="D48" s="18"/>
      <c r="E48" s="28"/>
    </row>
    <row r="49" spans="2:5" s="1" customFormat="1" ht="17.399999999999999" x14ac:dyDescent="0.3">
      <c r="B49" s="18"/>
      <c r="D49" s="18"/>
      <c r="E49" s="28"/>
    </row>
    <row r="50" spans="2:5" s="1" customFormat="1" ht="17.399999999999999" x14ac:dyDescent="0.3">
      <c r="B50" s="18"/>
      <c r="D50" s="18"/>
      <c r="E50" s="28"/>
    </row>
    <row r="51" spans="2:5" s="1" customFormat="1" ht="17.399999999999999" x14ac:dyDescent="0.3">
      <c r="B51" s="18"/>
      <c r="D51" s="18"/>
      <c r="E51" s="28"/>
    </row>
    <row r="52" spans="2:5" s="1" customFormat="1" ht="17.399999999999999" x14ac:dyDescent="0.3">
      <c r="B52" s="18"/>
      <c r="D52" s="18"/>
      <c r="E52" s="28"/>
    </row>
    <row r="53" spans="2:5" s="1" customFormat="1" ht="17.399999999999999" x14ac:dyDescent="0.3">
      <c r="B53" s="18"/>
      <c r="D53" s="18"/>
      <c r="E53" s="28"/>
    </row>
    <row r="54" spans="2:5" s="1" customFormat="1" ht="17.399999999999999" x14ac:dyDescent="0.3">
      <c r="B54" s="18"/>
      <c r="D54" s="18"/>
      <c r="E54" s="28"/>
    </row>
    <row r="55" spans="2:5" s="1" customFormat="1" ht="17.399999999999999" x14ac:dyDescent="0.3">
      <c r="B55" s="18"/>
      <c r="D55" s="18"/>
      <c r="E55" s="28"/>
    </row>
    <row r="56" spans="2:5" s="1" customFormat="1" ht="17.399999999999999" x14ac:dyDescent="0.3">
      <c r="B56" s="18"/>
      <c r="D56" s="18"/>
      <c r="E56" s="28"/>
    </row>
    <row r="57" spans="2:5" s="1" customFormat="1" ht="17.399999999999999" x14ac:dyDescent="0.3">
      <c r="B57" s="18"/>
      <c r="D57" s="18"/>
      <c r="E57" s="28"/>
    </row>
    <row r="58" spans="2:5" s="1" customFormat="1" ht="17.399999999999999" x14ac:dyDescent="0.3">
      <c r="B58" s="18"/>
      <c r="D58" s="18"/>
      <c r="E58" s="28"/>
    </row>
    <row r="59" spans="2:5" s="1" customFormat="1" ht="17.399999999999999" x14ac:dyDescent="0.3">
      <c r="B59" s="18"/>
      <c r="D59" s="18"/>
      <c r="E59" s="28"/>
    </row>
    <row r="60" spans="2:5" s="1" customFormat="1" ht="17.399999999999999" x14ac:dyDescent="0.3">
      <c r="B60" s="18"/>
      <c r="D60" s="18"/>
      <c r="E60" s="28"/>
    </row>
    <row r="61" spans="2:5" s="1" customFormat="1" ht="17.399999999999999" x14ac:dyDescent="0.3">
      <c r="B61" s="18"/>
      <c r="D61" s="18"/>
      <c r="E61" s="28"/>
    </row>
    <row r="62" spans="2:5" s="1" customFormat="1" ht="17.399999999999999" x14ac:dyDescent="0.3">
      <c r="B62" s="18"/>
      <c r="D62" s="18"/>
      <c r="E62" s="28"/>
    </row>
    <row r="63" spans="2:5" s="1" customFormat="1" ht="17.399999999999999" x14ac:dyDescent="0.3">
      <c r="B63" s="18"/>
      <c r="D63" s="18"/>
      <c r="E63" s="28"/>
    </row>
    <row r="64" spans="2:5" s="1" customFormat="1" ht="17.399999999999999" x14ac:dyDescent="0.3">
      <c r="B64" s="18"/>
      <c r="D64" s="18"/>
      <c r="E64" s="28"/>
    </row>
    <row r="65" spans="2:5" s="1" customFormat="1" ht="17.399999999999999" x14ac:dyDescent="0.3">
      <c r="B65" s="18"/>
      <c r="D65" s="18"/>
      <c r="E65" s="28"/>
    </row>
    <row r="66" spans="2:5" s="1" customFormat="1" ht="17.399999999999999" x14ac:dyDescent="0.3">
      <c r="B66" s="18"/>
      <c r="D66" s="18"/>
      <c r="E66" s="28"/>
    </row>
    <row r="67" spans="2:5" s="1" customFormat="1" ht="17.399999999999999" x14ac:dyDescent="0.3">
      <c r="B67" s="18"/>
      <c r="D67" s="18"/>
      <c r="E67" s="28"/>
    </row>
    <row r="68" spans="2:5" s="1" customFormat="1" ht="17.399999999999999" x14ac:dyDescent="0.3">
      <c r="B68" s="18"/>
      <c r="D68" s="18"/>
      <c r="E68" s="28"/>
    </row>
    <row r="69" spans="2:5" s="1" customFormat="1" ht="17.399999999999999" x14ac:dyDescent="0.3">
      <c r="B69" s="18"/>
      <c r="D69" s="18"/>
      <c r="E69" s="28"/>
    </row>
    <row r="70" spans="2:5" s="1" customFormat="1" ht="17.399999999999999" x14ac:dyDescent="0.3">
      <c r="B70" s="18"/>
      <c r="D70" s="18"/>
      <c r="E70" s="28"/>
    </row>
    <row r="71" spans="2:5" s="1" customFormat="1" ht="17.399999999999999" x14ac:dyDescent="0.3">
      <c r="B71" s="18"/>
      <c r="D71" s="18"/>
      <c r="E71" s="28"/>
    </row>
    <row r="72" spans="2:5" s="1" customFormat="1" ht="17.399999999999999" x14ac:dyDescent="0.3">
      <c r="B72" s="18"/>
      <c r="D72" s="18"/>
      <c r="E72" s="28"/>
    </row>
    <row r="73" spans="2:5" s="1" customFormat="1" ht="17.399999999999999" x14ac:dyDescent="0.3">
      <c r="B73" s="18"/>
      <c r="D73" s="18"/>
      <c r="E73" s="28"/>
    </row>
    <row r="74" spans="2:5" s="1" customFormat="1" ht="17.399999999999999" x14ac:dyDescent="0.3">
      <c r="B74" s="18"/>
      <c r="D74" s="18"/>
      <c r="E74" s="28"/>
    </row>
    <row r="75" spans="2:5" s="1" customFormat="1" ht="17.399999999999999" x14ac:dyDescent="0.3">
      <c r="B75" s="18"/>
      <c r="D75" s="18"/>
      <c r="E75" s="28"/>
    </row>
    <row r="76" spans="2:5" s="1" customFormat="1" ht="17.399999999999999" x14ac:dyDescent="0.3">
      <c r="B76" s="18"/>
      <c r="D76" s="18"/>
      <c r="E76" s="28"/>
    </row>
    <row r="77" spans="2:5" s="1" customFormat="1" ht="17.399999999999999" x14ac:dyDescent="0.3">
      <c r="B77" s="18"/>
      <c r="D77" s="18"/>
      <c r="E77" s="28"/>
    </row>
    <row r="78" spans="2:5" s="1" customFormat="1" ht="17.399999999999999" x14ac:dyDescent="0.3">
      <c r="B78" s="18"/>
      <c r="D78" s="18"/>
      <c r="E78" s="28"/>
    </row>
    <row r="79" spans="2:5" s="1" customFormat="1" ht="17.399999999999999" x14ac:dyDescent="0.3">
      <c r="B79" s="18"/>
      <c r="D79" s="18"/>
      <c r="E79" s="28"/>
    </row>
    <row r="80" spans="2:5" s="1" customFormat="1" ht="17.399999999999999" x14ac:dyDescent="0.3">
      <c r="B80" s="18"/>
      <c r="D80" s="18"/>
      <c r="E80" s="28"/>
    </row>
    <row r="81" spans="2:5" s="1" customFormat="1" ht="17.399999999999999" x14ac:dyDescent="0.3">
      <c r="B81" s="18"/>
      <c r="D81" s="18"/>
      <c r="E81" s="28"/>
    </row>
    <row r="82" spans="2:5" s="1" customFormat="1" ht="17.399999999999999" x14ac:dyDescent="0.3">
      <c r="B82" s="18"/>
      <c r="D82" s="18"/>
      <c r="E82" s="28"/>
    </row>
    <row r="83" spans="2:5" s="1" customFormat="1" ht="17.399999999999999" x14ac:dyDescent="0.3">
      <c r="B83" s="18"/>
      <c r="D83" s="18"/>
      <c r="E83" s="28"/>
    </row>
    <row r="84" spans="2:5" s="1" customFormat="1" ht="17.399999999999999" x14ac:dyDescent="0.3">
      <c r="B84" s="18"/>
      <c r="D84" s="18"/>
      <c r="E84" s="28"/>
    </row>
    <row r="85" spans="2:5" s="1" customFormat="1" ht="17.399999999999999" x14ac:dyDescent="0.3">
      <c r="B85" s="18"/>
      <c r="D85" s="18"/>
      <c r="E85" s="28"/>
    </row>
    <row r="86" spans="2:5" s="1" customFormat="1" ht="17.399999999999999" x14ac:dyDescent="0.3">
      <c r="B86" s="18"/>
      <c r="D86" s="18"/>
      <c r="E86" s="28"/>
    </row>
    <row r="87" spans="2:5" s="1" customFormat="1" ht="17.399999999999999" x14ac:dyDescent="0.3">
      <c r="B87" s="18"/>
      <c r="D87" s="18"/>
      <c r="E87" s="28"/>
    </row>
    <row r="88" spans="2:5" s="1" customFormat="1" ht="17.399999999999999" x14ac:dyDescent="0.3">
      <c r="B88" s="18"/>
      <c r="D88" s="18"/>
      <c r="E88" s="28"/>
    </row>
    <row r="89" spans="2:5" s="1" customFormat="1" ht="17.399999999999999" x14ac:dyDescent="0.3">
      <c r="B89" s="18"/>
      <c r="D89" s="18"/>
      <c r="E89" s="28"/>
    </row>
    <row r="90" spans="2:5" s="1" customFormat="1" ht="17.399999999999999" x14ac:dyDescent="0.3">
      <c r="B90" s="18"/>
      <c r="D90" s="18"/>
      <c r="E90" s="28"/>
    </row>
    <row r="91" spans="2:5" s="1" customFormat="1" ht="17.399999999999999" x14ac:dyDescent="0.3">
      <c r="B91" s="18"/>
      <c r="D91" s="18"/>
      <c r="E91" s="28"/>
    </row>
    <row r="92" spans="2:5" s="1" customFormat="1" ht="17.399999999999999" x14ac:dyDescent="0.3">
      <c r="B92" s="18"/>
      <c r="D92" s="18"/>
      <c r="E92" s="28"/>
    </row>
    <row r="93" spans="2:5" s="1" customFormat="1" ht="17.399999999999999" x14ac:dyDescent="0.3">
      <c r="B93" s="18"/>
      <c r="D93" s="18"/>
      <c r="E93" s="28"/>
    </row>
    <row r="94" spans="2:5" s="1" customFormat="1" ht="17.399999999999999" x14ac:dyDescent="0.3">
      <c r="B94" s="18"/>
      <c r="D94" s="18"/>
      <c r="E94" s="28"/>
    </row>
    <row r="95" spans="2:5" s="1" customFormat="1" ht="17.399999999999999" x14ac:dyDescent="0.3">
      <c r="B95" s="18"/>
      <c r="D95" s="18"/>
      <c r="E95" s="28"/>
    </row>
    <row r="96" spans="2:5" s="1" customFormat="1" ht="17.399999999999999" x14ac:dyDescent="0.3">
      <c r="B96" s="18"/>
      <c r="D96" s="18"/>
      <c r="E96" s="28"/>
    </row>
    <row r="97" spans="2:5" s="1" customFormat="1" ht="17.399999999999999" x14ac:dyDescent="0.3">
      <c r="B97" s="18"/>
      <c r="D97" s="18"/>
      <c r="E97" s="28"/>
    </row>
    <row r="98" spans="2:5" s="1" customFormat="1" ht="17.399999999999999" x14ac:dyDescent="0.3">
      <c r="B98" s="18"/>
      <c r="D98" s="18"/>
      <c r="E98" s="28"/>
    </row>
    <row r="99" spans="2:5" s="1" customFormat="1" ht="17.399999999999999" x14ac:dyDescent="0.3">
      <c r="B99" s="18"/>
      <c r="D99" s="18"/>
      <c r="E99" s="28"/>
    </row>
    <row r="100" spans="2:5" s="1" customFormat="1" ht="17.399999999999999" x14ac:dyDescent="0.3">
      <c r="B100" s="18"/>
      <c r="D100" s="18"/>
      <c r="E100" s="28"/>
    </row>
    <row r="101" spans="2:5" s="1" customFormat="1" ht="17.399999999999999" x14ac:dyDescent="0.3">
      <c r="B101" s="18"/>
      <c r="D101" s="18"/>
      <c r="E101" s="28"/>
    </row>
    <row r="102" spans="2:5" s="1" customFormat="1" ht="17.399999999999999" x14ac:dyDescent="0.3">
      <c r="B102" s="18"/>
      <c r="D102" s="18"/>
      <c r="E102" s="28"/>
    </row>
  </sheetData>
  <phoneticPr fontId="1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93D64C-B7E2-4C35-9284-BF696C40DD72}">
  <dimension ref="B2:M13"/>
  <sheetViews>
    <sheetView topLeftCell="A4" workbookViewId="0">
      <selection activeCell="L17" sqref="L17"/>
    </sheetView>
  </sheetViews>
  <sheetFormatPr defaultRowHeight="14.4" x14ac:dyDescent="0.3"/>
  <cols>
    <col min="6" max="6" width="24.77734375" bestFit="1" customWidth="1"/>
    <col min="7" max="7" width="14.88671875" style="56" bestFit="1" customWidth="1"/>
    <col min="11" max="11" width="6.88671875" style="51" customWidth="1"/>
    <col min="12" max="12" width="31" style="51" bestFit="1" customWidth="1"/>
    <col min="13" max="13" width="28.33203125" bestFit="1" customWidth="1"/>
  </cols>
  <sheetData>
    <row r="2" spans="2:13" ht="45.6" x14ac:dyDescent="0.8">
      <c r="C2" s="48" t="s">
        <v>88</v>
      </c>
    </row>
    <row r="3" spans="2:13" ht="17.399999999999999" x14ac:dyDescent="0.3">
      <c r="K3" s="52" t="s">
        <v>92</v>
      </c>
      <c r="L3" s="52"/>
    </row>
    <row r="5" spans="2:13" ht="22.8" x14ac:dyDescent="0.3">
      <c r="B5" s="49" t="s">
        <v>89</v>
      </c>
      <c r="K5" s="55" t="s">
        <v>95</v>
      </c>
      <c r="L5" s="55" t="s">
        <v>103</v>
      </c>
      <c r="M5" s="55" t="s">
        <v>112</v>
      </c>
    </row>
    <row r="6" spans="2:13" ht="17.399999999999999" x14ac:dyDescent="0.3">
      <c r="K6" s="59" t="s">
        <v>96</v>
      </c>
      <c r="L6" s="59" t="s">
        <v>104</v>
      </c>
      <c r="M6" s="59" t="s">
        <v>114</v>
      </c>
    </row>
    <row r="7" spans="2:13" ht="17.399999999999999" x14ac:dyDescent="0.3">
      <c r="B7" s="50" t="s">
        <v>1</v>
      </c>
      <c r="K7" s="55" t="s">
        <v>97</v>
      </c>
      <c r="L7" s="55" t="s">
        <v>105</v>
      </c>
      <c r="M7" s="55" t="s">
        <v>115</v>
      </c>
    </row>
    <row r="8" spans="2:13" ht="17.399999999999999" x14ac:dyDescent="0.3">
      <c r="B8" s="50" t="s">
        <v>90</v>
      </c>
      <c r="G8" s="57">
        <v>50</v>
      </c>
      <c r="H8" s="54" t="s">
        <v>35</v>
      </c>
      <c r="K8" s="55" t="s">
        <v>98</v>
      </c>
      <c r="L8" s="55" t="s">
        <v>106</v>
      </c>
      <c r="M8" s="55" t="s">
        <v>116</v>
      </c>
    </row>
    <row r="9" spans="2:13" ht="17.399999999999999" x14ac:dyDescent="0.3">
      <c r="B9" s="50" t="s">
        <v>91</v>
      </c>
      <c r="G9" s="57">
        <f>16.66+8.33*G8^0.4</f>
        <v>56.492081616255049</v>
      </c>
      <c r="H9" t="s">
        <v>76</v>
      </c>
      <c r="K9" s="55" t="s">
        <v>99</v>
      </c>
      <c r="L9" s="55" t="s">
        <v>107</v>
      </c>
      <c r="M9" s="55" t="s">
        <v>117</v>
      </c>
    </row>
    <row r="10" spans="2:13" ht="17.399999999999999" x14ac:dyDescent="0.3">
      <c r="B10" s="50" t="s">
        <v>93</v>
      </c>
      <c r="G10" s="57">
        <v>38.554041278571425</v>
      </c>
      <c r="H10" t="s">
        <v>76</v>
      </c>
      <c r="K10" s="55" t="s">
        <v>100</v>
      </c>
      <c r="L10" s="55" t="s">
        <v>108</v>
      </c>
      <c r="M10" s="55" t="s">
        <v>118</v>
      </c>
    </row>
    <row r="11" spans="2:13" ht="17.399999999999999" x14ac:dyDescent="0.3">
      <c r="K11" s="55" t="s">
        <v>101</v>
      </c>
      <c r="L11" s="55" t="s">
        <v>109</v>
      </c>
      <c r="M11" s="55" t="s">
        <v>119</v>
      </c>
    </row>
    <row r="12" spans="2:13" ht="21" x14ac:dyDescent="0.4">
      <c r="F12" s="60" t="s">
        <v>110</v>
      </c>
      <c r="G12" s="61">
        <f>G10/G9</f>
        <v>0.68246805880627837</v>
      </c>
      <c r="H12" s="62" t="s">
        <v>94</v>
      </c>
      <c r="I12" s="63"/>
      <c r="K12" s="53" t="s">
        <v>102</v>
      </c>
      <c r="L12" s="53" t="s">
        <v>111</v>
      </c>
      <c r="M12" s="53" t="s">
        <v>113</v>
      </c>
    </row>
    <row r="13" spans="2:13" x14ac:dyDescent="0.3">
      <c r="M13" s="51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43B7EE-179C-4AEB-B0A7-7D12F86BE56F}">
  <dimension ref="B2:I13"/>
  <sheetViews>
    <sheetView workbookViewId="0">
      <selection activeCell="H15" sqref="H15"/>
    </sheetView>
  </sheetViews>
  <sheetFormatPr defaultRowHeight="18" x14ac:dyDescent="0.35"/>
  <cols>
    <col min="2" max="2" width="8.88671875" style="65"/>
    <col min="7" max="7" width="8.88671875" style="66"/>
    <col min="8" max="8" width="8.88671875" style="68"/>
  </cols>
  <sheetData>
    <row r="2" spans="2:9" ht="24.6" x14ac:dyDescent="0.35">
      <c r="B2" s="69" t="s">
        <v>128</v>
      </c>
    </row>
    <row r="4" spans="2:9" ht="22.8" x14ac:dyDescent="0.35">
      <c r="B4" s="54" t="s">
        <v>120</v>
      </c>
    </row>
    <row r="5" spans="2:9" x14ac:dyDescent="0.35">
      <c r="B5" s="54" t="s">
        <v>1</v>
      </c>
    </row>
    <row r="7" spans="2:9" x14ac:dyDescent="0.35">
      <c r="B7" s="3" t="s">
        <v>122</v>
      </c>
      <c r="G7" s="66">
        <v>0.8</v>
      </c>
      <c r="H7" s="68" t="s">
        <v>127</v>
      </c>
    </row>
    <row r="8" spans="2:9" x14ac:dyDescent="0.35">
      <c r="B8" s="3" t="s">
        <v>123</v>
      </c>
      <c r="G8" s="66">
        <v>400</v>
      </c>
      <c r="H8" s="68" t="s">
        <v>126</v>
      </c>
    </row>
    <row r="9" spans="2:9" x14ac:dyDescent="0.35">
      <c r="B9" s="3" t="s">
        <v>124</v>
      </c>
      <c r="G9" s="66">
        <v>120</v>
      </c>
      <c r="H9" s="68" t="s">
        <v>127</v>
      </c>
      <c r="I9" s="68" t="s">
        <v>129</v>
      </c>
    </row>
    <row r="10" spans="2:9" x14ac:dyDescent="0.35">
      <c r="B10" s="64" t="s">
        <v>125</v>
      </c>
      <c r="G10" s="66">
        <v>0.85</v>
      </c>
    </row>
    <row r="13" spans="2:9" x14ac:dyDescent="0.35">
      <c r="B13" s="3" t="s">
        <v>121</v>
      </c>
      <c r="G13" s="67">
        <f>G7*G8/(2*G9*G10-G7)</f>
        <v>1.5748031496062993</v>
      </c>
      <c r="H13" s="68" t="s">
        <v>126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tank selection-liter</vt:lpstr>
      <vt:lpstr>Heating element calculation</vt:lpstr>
      <vt:lpstr>Heat loss -insulation thickness</vt:lpstr>
      <vt:lpstr>Energy class</vt:lpstr>
      <vt:lpstr>Tank Wall Thickness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khamis</dc:creator>
  <cp:lastModifiedBy>hasan khamis</cp:lastModifiedBy>
  <dcterms:created xsi:type="dcterms:W3CDTF">2026-03-03T15:17:11Z</dcterms:created>
  <dcterms:modified xsi:type="dcterms:W3CDTF">2026-03-11T17:07:14Z</dcterms:modified>
</cp:coreProperties>
</file>